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<sst xmlns="http://schemas.openxmlformats.org/spreadsheetml/2006/main" count="177" uniqueCount="92">
  <si>
    <t xml:space="preserve">€ /000 </t>
  </si>
  <si>
    <t xml:space="preserve">Ricavi 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</si>
  <si>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</si>
  <si>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</si>
  <si>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</si>
  <si>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</si>
  <si>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</si>
  <si>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</si>
  <si>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</si>
  <si>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</si>
  <si>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</si>
  <si>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</si>
  <si>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</si>
  <si>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</si>
  <si>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</si>
  <si>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</si>
  <si>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</si>
  <si>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</si>
  <si>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</si>
  <si>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</si>
  <si>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</si>
  <si>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</si>
  <si>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</si>
  <si>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</si>
  <si>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</si>
  <si>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</si>
  <si>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</si>
  <si>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</si>
  <si>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</si>
  <si>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</si>
  <si>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</si>
  <si>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</si>
  <si>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</si>
  <si>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</si>
  <si>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</si>
  <si>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</si>
  <si>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</si>
  <si>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</si>
  <si>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</si>
  <si>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</si>
  <si>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</si>
  <si>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</si>
  <si>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</si>
  <si>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</si>
  <si>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</si>
  <si>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</si>
  <si>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</si>
  <si>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</si>
  <si>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</si>
  <si>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</si>
  <si>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</si>
  <si>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</si>
  <si>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</si>
  <si>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</si>
  <si>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</si>
  <si>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</si>
  <si>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</si>
  <si>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</si>
  <si>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</si>
  <si>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</si>
  <si>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</si>
  <si>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r>
      <t xml:space="preserve">Posizione Finanziaria Netta </t>
    </r>
    <r>
      <rPr>
        <i/>
        <sz val="10"/>
        <color indexed="8"/>
        <rFont val="Arial Narrow"/>
        <family val="2"/>
      </rPr>
      <t>(Mln €)</t>
    </r>
  </si>
  <si>
    <t>g=e+f</t>
  </si>
  <si>
    <t>h=d+g</t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</si>
  <si>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</si>
  <si>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(mln €)</t>
  </si>
  <si>
    <r>
      <t xml:space="preserve">Volumi distribuiti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</si>
  <si>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</si>
  <si>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(Gw/h)</t>
    </r>
  </si>
  <si>
    <r>
      <t xml:space="preserve">Volumi distribuiti </t>
    </r>
    <r>
      <rPr>
        <i/>
        <sz val="10"/>
        <color indexed="8"/>
        <rFont val="Arial"/>
        <family val="2"/>
      </rPr>
      <t>(Gw/h)</t>
    </r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</si>
  <si>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</si>
  <si>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t>Rifiuti commercializzati</t>
  </si>
  <si>
    <t>Sottoprodotti impianti</t>
  </si>
  <si>
    <r>
      <t xml:space="preserve">Volumi calore distribuiti </t>
    </r>
    <r>
      <rPr>
        <i/>
        <sz val="10"/>
        <color indexed="8"/>
        <rFont val="Arial"/>
        <family val="2"/>
      </rPr>
      <t>(Gwht)</t>
    </r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</si>
  <si>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</si>
  <si>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</si>
  <si>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</si>
  <si>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</si>
  <si>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</si>
  <si>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</si>
  <si>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</si>
  <si>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</si>
  <si>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</si>
  <si>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</si>
  <si>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</si>
  <si>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-0,1 p.p.</t>
  </si>
  <si>
    <t>+1,0 p.p.</t>
  </si>
  <si>
    <t>31/03/2014*</t>
  </si>
  <si>
    <t>* Per un miglior confronto con il primo trimestre 2015, lo stesso periodo del 2014 è stato riesposto riducendo la quota di ricavi afferente il cosiddetto "fondo fughe" per 1,3 mln € e in misura corrispondente alla voce relativa agli accantonamenti, senza nessun effetto sul risultato operativo</t>
  </si>
  <si>
    <t>-2,0 p.p.</t>
  </si>
  <si>
    <t>-2,6 p.p.</t>
  </si>
  <si>
    <t>+3,8 p.p.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</si>
</sst>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37" fontId="2" fillId="33" borderId="10" xfId="46" applyFont="1" applyFill="1" applyBorder="1" applyAlignment="1" applyProtection="1">
      <alignment horizontal="left" vertical="center"/>
      <protection hidden="1"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4" fillId="34" borderId="10" xfId="46" applyFont="1" applyFill="1" applyBorder="1" applyAlignment="1" applyProtection="1">
      <alignment horizontal="left" vertical="center" wrapText="1"/>
      <protection hidden="1"/>
    </xf>
    <xf numFmtId="37" fontId="4" fillId="0" borderId="0" xfId="46" applyFont="1" applyAlignment="1" applyProtection="1">
      <alignment wrapText="1"/>
      <protection hidden="1"/>
    </xf>
    <xf numFmtId="37" fontId="4" fillId="0" borderId="0" xfId="46" applyFont="1" applyAlignment="1" applyProtection="1" quotePrefix="1">
      <alignment horizontal="left" wrapText="1"/>
      <protection hidden="1"/>
    </xf>
    <xf numFmtId="37" fontId="2" fillId="0" borderId="0" xfId="46" applyFont="1" applyAlignment="1" applyProtection="1">
      <alignment wrapText="1"/>
      <protection hidden="1"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0" fontId="7" fillId="0" borderId="15" xfId="49" applyNumberFormat="1" applyFont="1" applyBorder="1" applyAlignment="1">
      <alignment wrapText="1"/>
    </xf>
    <xf numFmtId="181" fontId="7" fillId="0" borderId="12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5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178" fontId="7" fillId="0" borderId="0" xfId="43" applyNumberFormat="1" applyFont="1" applyBorder="1" applyAlignment="1">
      <alignment wrapText="1"/>
    </xf>
    <xf numFmtId="184" fontId="1" fillId="0" borderId="0" xfId="43" applyNumberFormat="1" applyFont="1" applyFill="1" applyBorder="1" applyAlignment="1" applyProtection="1">
      <alignment vertical="center"/>
      <protection locked="0"/>
    </xf>
    <xf numFmtId="184" fontId="4" fillId="0" borderId="0" xfId="43" applyNumberFormat="1" applyFont="1" applyFill="1" applyAlignment="1" applyProtection="1">
      <alignment horizontal="right" vertical="center"/>
      <protection hidden="1"/>
    </xf>
    <xf numFmtId="184" fontId="5" fillId="0" borderId="10" xfId="43" applyNumberFormat="1" applyFont="1" applyFill="1" applyBorder="1" applyAlignment="1" applyProtection="1">
      <alignment vertical="center"/>
      <protection locked="0"/>
    </xf>
    <xf numFmtId="184" fontId="2" fillId="0" borderId="10" xfId="43" applyNumberFormat="1" applyFont="1" applyFill="1" applyBorder="1" applyAlignment="1" applyProtection="1">
      <alignment horizontal="right" vertical="center"/>
      <protection hidden="1"/>
    </xf>
    <xf numFmtId="182" fontId="7" fillId="0" borderId="0" xfId="43" applyNumberFormat="1" applyFont="1" applyBorder="1" applyAlignment="1">
      <alignment wrapText="1"/>
    </xf>
    <xf numFmtId="181" fontId="7" fillId="0" borderId="12" xfId="49" applyNumberFormat="1" applyFont="1" applyBorder="1" applyAlignment="1">
      <alignment wrapText="1"/>
    </xf>
    <xf numFmtId="178" fontId="6" fillId="0" borderId="0" xfId="43" applyNumberFormat="1" applyFont="1" applyBorder="1" applyAlignment="1">
      <alignment wrapText="1"/>
    </xf>
    <xf numFmtId="37" fontId="2" fillId="0" borderId="10" xfId="46" applyFont="1" applyBorder="1" applyAlignment="1" applyProtection="1">
      <alignment wrapText="1"/>
      <protection hidden="1"/>
    </xf>
    <xf numFmtId="37" fontId="2" fillId="34" borderId="10" xfId="46" applyFont="1" applyFill="1" applyBorder="1" applyAlignment="1" applyProtection="1">
      <alignment horizontal="left" vertical="center"/>
      <protection hidden="1"/>
    </xf>
    <xf numFmtId="172" fontId="3" fillId="34" borderId="10" xfId="46" applyNumberFormat="1" applyFont="1" applyFill="1" applyBorder="1" applyAlignment="1" applyProtection="1" quotePrefix="1">
      <alignment horizontal="center" vertical="center" wrapText="1"/>
      <protection/>
    </xf>
    <xf numFmtId="0" fontId="6" fillId="0" borderId="16" xfId="0" applyFont="1" applyBorder="1" applyAlignment="1">
      <alignment wrapText="1"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49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183" fontId="9" fillId="0" borderId="10" xfId="0" applyNumberFormat="1" applyFont="1" applyBorder="1" applyAlignment="1">
      <alignment/>
    </xf>
    <xf numFmtId="183" fontId="6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43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178" fontId="12" fillId="0" borderId="0" xfId="43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49" applyNumberFormat="1" applyFont="1" applyBorder="1" applyAlignment="1">
      <alignment wrapText="1"/>
    </xf>
    <xf numFmtId="181" fontId="12" fillId="0" borderId="12" xfId="49" applyNumberFormat="1" applyFont="1" applyBorder="1" applyAlignment="1">
      <alignment wrapText="1"/>
    </xf>
    <xf numFmtId="176" fontId="5" fillId="0" borderId="0" xfId="46" applyNumberFormat="1" applyFont="1" applyFill="1" applyBorder="1" applyProtection="1">
      <alignment/>
      <protection locked="0"/>
    </xf>
    <xf numFmtId="176" fontId="1" fillId="0" borderId="0" xfId="46" applyNumberForma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4" fillId="0" borderId="0" xfId="46" applyNumberFormat="1" applyFont="1" applyProtection="1">
      <alignment/>
      <protection hidden="1"/>
    </xf>
    <xf numFmtId="176" fontId="5" fillId="0" borderId="10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Alignment="1" applyProtection="1">
      <alignment horizontal="right"/>
      <protection hidden="1"/>
    </xf>
    <xf numFmtId="176" fontId="1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0" fontId="7" fillId="0" borderId="0" xfId="0" applyNumberFormat="1" applyFont="1" applyBorder="1" applyAlignment="1">
      <alignment wrapText="1"/>
    </xf>
    <xf numFmtId="0" fontId="12" fillId="0" borderId="11" xfId="0" applyFont="1" applyBorder="1" applyAlignment="1">
      <alignment horizontal="right" wrapText="1"/>
    </xf>
    <xf numFmtId="49" fontId="10" fillId="0" borderId="0" xfId="0" applyNumberFormat="1" applyFont="1" applyAlignment="1">
      <alignment horizontal="left"/>
    </xf>
    <xf numFmtId="37" fontId="2" fillId="0" borderId="0" xfId="46" applyFont="1" applyBorder="1" applyAlignment="1" applyProtection="1">
      <alignment wrapText="1"/>
      <protection hidden="1"/>
    </xf>
    <xf numFmtId="183" fontId="0" fillId="0" borderId="0" xfId="0" applyNumberFormat="1" applyBorder="1" applyAlignment="1">
      <alignment/>
    </xf>
    <xf numFmtId="181" fontId="7" fillId="0" borderId="0" xfId="49" applyNumberFormat="1" applyFont="1" applyBorder="1" applyAlignment="1">
      <alignment wrapText="1"/>
    </xf>
    <xf numFmtId="37" fontId="11" fillId="0" borderId="0" xfId="46" applyFont="1" applyAlignment="1" applyProtection="1">
      <alignment horizontal="right" wrapText="1"/>
      <protection hidden="1"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0" xfId="49" applyNumberFormat="1" applyFont="1" applyBorder="1" applyAlignment="1">
      <alignment wrapText="1"/>
    </xf>
    <xf numFmtId="180" fontId="7" fillId="0" borderId="15" xfId="49" applyNumberFormat="1" applyFont="1" applyFill="1" applyBorder="1" applyAlignment="1">
      <alignment wrapText="1"/>
    </xf>
    <xf numFmtId="0" fontId="6" fillId="13" borderId="16" xfId="0" applyFont="1" applyFill="1" applyBorder="1" applyAlignment="1">
      <alignment horizontal="center" vertical="center" wrapText="1"/>
    </xf>
    <xf numFmtId="15" fontId="6" fillId="13" borderId="10" xfId="0" applyNumberFormat="1" applyFont="1" applyFill="1" applyBorder="1" applyAlignment="1">
      <alignment horizontal="right" vertical="center" wrapText="1"/>
    </xf>
    <xf numFmtId="15" fontId="13" fillId="13" borderId="10" xfId="0" applyNumberFormat="1" applyFont="1" applyFill="1" applyBorder="1" applyAlignment="1">
      <alignment horizontal="right" vertical="center" wrapText="1"/>
    </xf>
    <xf numFmtId="0" fontId="13" fillId="13" borderId="10" xfId="0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13" borderId="17" xfId="0" applyFont="1" applyFill="1" applyBorder="1" applyAlignment="1">
      <alignment horizontal="right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15" fontId="13" fillId="30" borderId="10" xfId="0" applyNumberFormat="1" applyFont="1" applyFill="1" applyBorder="1" applyAlignment="1">
      <alignment horizontal="right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30" borderId="17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7" xfId="0" applyNumberFormat="1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 wrapText="1"/>
    </xf>
    <xf numFmtId="15" fontId="6" fillId="16" borderId="10" xfId="0" applyNumberFormat="1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right" vertical="center" wrapText="1"/>
    </xf>
    <xf numFmtId="15" fontId="6" fillId="16" borderId="17" xfId="0" applyNumberFormat="1" applyFont="1" applyFill="1" applyBorder="1" applyAlignment="1">
      <alignment horizontal="right" vertical="center" wrapText="1"/>
    </xf>
    <xf numFmtId="0" fontId="6" fillId="16" borderId="17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7" xfId="0" applyNumberFormat="1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15" fontId="13" fillId="36" borderId="10" xfId="0" applyNumberFormat="1" applyFont="1" applyFill="1" applyBorder="1" applyAlignment="1">
      <alignment horizontal="right" vertical="center" wrapText="1"/>
    </xf>
    <xf numFmtId="15" fontId="13" fillId="16" borderId="10" xfId="0" applyNumberFormat="1" applyFont="1" applyFill="1" applyBorder="1" applyAlignment="1">
      <alignment horizontal="right" vertical="center" wrapText="1"/>
    </xf>
    <xf numFmtId="0" fontId="13" fillId="16" borderId="10" xfId="0" applyFont="1" applyFill="1" applyBorder="1" applyAlignment="1">
      <alignment horizontal="right" vertical="center" wrapText="1"/>
    </xf>
    <xf numFmtId="15" fontId="13" fillId="35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right" vertical="center" wrapText="1"/>
    </xf>
    <xf numFmtId="37" fontId="2" fillId="34" borderId="18" xfId="46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7" fontId="4" fillId="0" borderId="15" xfId="46" applyFont="1" applyBorder="1" applyAlignment="1" applyProtection="1">
      <alignment wrapText="1"/>
      <protection hidden="1"/>
    </xf>
    <xf numFmtId="176" fontId="1" fillId="0" borderId="15" xfId="46" applyNumberFormat="1" applyFill="1" applyBorder="1" applyProtection="1">
      <alignment/>
      <protection locked="0"/>
    </xf>
    <xf numFmtId="183" fontId="9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 wrapText="1"/>
    </xf>
    <xf numFmtId="184" fontId="7" fillId="0" borderId="0" xfId="43" applyNumberFormat="1" applyFont="1" applyFill="1" applyBorder="1" applyAlignment="1">
      <alignment wrapText="1"/>
    </xf>
    <xf numFmtId="178" fontId="7" fillId="0" borderId="0" xfId="43" applyNumberFormat="1" applyFont="1" applyFill="1" applyBorder="1" applyAlignment="1">
      <alignment wrapText="1"/>
    </xf>
    <xf numFmtId="178" fontId="12" fillId="0" borderId="0" xfId="43" applyNumberFormat="1" applyFont="1" applyFill="1" applyBorder="1" applyAlignment="1">
      <alignment wrapText="1"/>
    </xf>
    <xf numFmtId="183" fontId="0" fillId="0" borderId="15" xfId="0" applyNumberFormat="1" applyFill="1" applyBorder="1" applyAlignment="1">
      <alignment/>
    </xf>
    <xf numFmtId="181" fontId="7" fillId="0" borderId="12" xfId="49" applyNumberFormat="1" applyFont="1" applyFill="1" applyBorder="1" applyAlignment="1">
      <alignment wrapText="1"/>
    </xf>
    <xf numFmtId="0" fontId="0" fillId="0" borderId="14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13" fillId="0" borderId="0" xfId="49" applyNumberFormat="1" applyFont="1" applyFill="1" applyBorder="1" applyAlignment="1">
      <alignment wrapText="1"/>
    </xf>
    <xf numFmtId="181" fontId="14" fillId="0" borderId="0" xfId="49" applyNumberFormat="1" applyFont="1" applyFill="1" applyBorder="1" applyAlignment="1">
      <alignment wrapText="1"/>
    </xf>
    <xf numFmtId="180" fontId="14" fillId="0" borderId="0" xfId="49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180" fontId="13" fillId="0" borderId="10" xfId="49" applyNumberFormat="1" applyFont="1" applyFill="1" applyBorder="1" applyAlignment="1">
      <alignment wrapText="1"/>
    </xf>
    <xf numFmtId="183" fontId="7" fillId="0" borderId="15" xfId="0" applyNumberFormat="1" applyFont="1" applyFill="1" applyBorder="1" applyAlignment="1">
      <alignment wrapText="1"/>
    </xf>
    <xf numFmtId="0" fontId="0" fillId="0" borderId="15" xfId="0" applyFill="1" applyBorder="1" applyAlignment="1">
      <alignment/>
    </xf>
    <xf numFmtId="37" fontId="4" fillId="0" borderId="0" xfId="46" applyFont="1" applyFill="1" applyAlignment="1" applyProtection="1">
      <alignment vertical="center"/>
      <protection hidden="1"/>
    </xf>
    <xf numFmtId="37" fontId="4" fillId="0" borderId="0" xfId="46" applyFont="1" applyAlignment="1" applyProtection="1">
      <alignment wrapText="1"/>
      <protection hidden="1"/>
    </xf>
    <xf numFmtId="0" fontId="7" fillId="0" borderId="15" xfId="0" applyFont="1" applyFill="1" applyBorder="1" applyAlignment="1" quotePrefix="1">
      <alignment horizontal="right" wrapText="1"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49" applyNumberFormat="1" applyFont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140625" style="0" customWidth="1"/>
    <col min="3" max="4" width="10.57421875" style="0" bestFit="1" customWidth="1"/>
  </cols>
  <sheetData>
    <row r="1" ht="15" customHeight="1"/>
    <row r="2" ht="25.5" customHeight="1"/>
    <row r="3" spans="2:4" ht="12.75">
      <c r="B3" s="1" t="s">
        <v>13</v>
      </c>
      <c r="C3" s="2"/>
      <c r="D3" s="2"/>
    </row>
    <row r="4" spans="2:4" ht="12.75">
      <c r="B4" s="3" t="s">
        <v>0</v>
      </c>
      <c r="C4" s="41">
        <v>42094</v>
      </c>
      <c r="D4" s="41" t="s">
        <v>87</v>
      </c>
    </row>
    <row r="5" spans="2:4" ht="12.75">
      <c r="B5" s="6" t="s">
        <v>1</v>
      </c>
      <c r="C5" s="57">
        <v>1311869</v>
      </c>
      <c r="D5" s="57">
        <f>1226575-1300</f>
        <v>1225275</v>
      </c>
    </row>
    <row r="6" spans="2:4" ht="12.75">
      <c r="B6" s="4" t="s">
        <v>2</v>
      </c>
      <c r="C6" s="58">
        <v>71389</v>
      </c>
      <c r="D6" s="58">
        <v>65852</v>
      </c>
    </row>
    <row r="7" spans="2:4" ht="12.75">
      <c r="B7" s="4" t="s">
        <v>3</v>
      </c>
      <c r="C7" s="59"/>
      <c r="D7" s="59"/>
    </row>
    <row r="8" spans="2:4" ht="11.25" customHeight="1">
      <c r="B8" s="5" t="s">
        <v>4</v>
      </c>
      <c r="C8" s="60">
        <v>-702308</v>
      </c>
      <c r="D8" s="60">
        <v>-638610</v>
      </c>
    </row>
    <row r="9" spans="2:4" ht="12.75">
      <c r="B9" s="4" t="s">
        <v>5</v>
      </c>
      <c r="C9" s="58">
        <v>-266640</v>
      </c>
      <c r="D9" s="58">
        <v>-243202</v>
      </c>
    </row>
    <row r="10" spans="2:10" ht="12.75">
      <c r="B10" s="4" t="s">
        <v>6</v>
      </c>
      <c r="C10" s="58">
        <v>-131352</v>
      </c>
      <c r="D10" s="58">
        <v>-127125</v>
      </c>
      <c r="J10" s="141"/>
    </row>
    <row r="11" spans="2:6" ht="12.75">
      <c r="B11" s="137" t="s">
        <v>83</v>
      </c>
      <c r="C11" s="58">
        <v>-107087</v>
      </c>
      <c r="D11" s="58">
        <f>-102708+1300</f>
        <v>-101408</v>
      </c>
      <c r="F11" s="59"/>
    </row>
    <row r="12" spans="2:4" ht="12.75">
      <c r="B12" s="4" t="s">
        <v>7</v>
      </c>
      <c r="C12" s="58">
        <v>-9889</v>
      </c>
      <c r="D12" s="58">
        <v>-11551</v>
      </c>
    </row>
    <row r="13" spans="2:4" ht="12.75">
      <c r="B13" s="4" t="s">
        <v>8</v>
      </c>
      <c r="C13" s="58">
        <v>4132</v>
      </c>
      <c r="D13" s="58">
        <v>3669</v>
      </c>
    </row>
    <row r="14" spans="2:4" ht="12.75">
      <c r="B14" s="4"/>
      <c r="C14" s="60"/>
      <c r="D14" s="60"/>
    </row>
    <row r="15" spans="2:4" ht="12.75">
      <c r="B15" s="39" t="s">
        <v>9</v>
      </c>
      <c r="C15" s="61">
        <f>SUM(C5:C13)</f>
        <v>170114</v>
      </c>
      <c r="D15" s="61">
        <f>SUM(D5:D13)</f>
        <v>172900</v>
      </c>
    </row>
    <row r="16" spans="2:4" ht="12.75">
      <c r="B16" s="4"/>
      <c r="C16" s="59"/>
      <c r="D16" s="59"/>
    </row>
    <row r="17" spans="2:4" ht="12.75">
      <c r="B17" s="137" t="s">
        <v>84</v>
      </c>
      <c r="C17" s="62">
        <v>4891</v>
      </c>
      <c r="D17" s="62">
        <v>2150</v>
      </c>
    </row>
    <row r="18" spans="2:4" ht="12.75">
      <c r="B18" s="4" t="s">
        <v>10</v>
      </c>
      <c r="C18" s="62">
        <v>30299</v>
      </c>
      <c r="D18" s="62">
        <v>45510</v>
      </c>
    </row>
    <row r="19" spans="2:4" ht="12.75">
      <c r="B19" s="4" t="s">
        <v>11</v>
      </c>
      <c r="C19" s="62">
        <v>-64628</v>
      </c>
      <c r="D19" s="62">
        <v>-80109</v>
      </c>
    </row>
    <row r="20" spans="2:4" ht="12.75">
      <c r="B20" s="71" t="s">
        <v>79</v>
      </c>
      <c r="C20" s="59"/>
      <c r="D20" s="59"/>
    </row>
    <row r="21" spans="2:4" ht="12.75">
      <c r="B21" s="39" t="s">
        <v>75</v>
      </c>
      <c r="C21" s="61">
        <f>SUM(C17:C19)</f>
        <v>-29438</v>
      </c>
      <c r="D21" s="61">
        <f>SUM(D17:D19)</f>
        <v>-32449</v>
      </c>
    </row>
    <row r="22" spans="2:4" ht="12.75">
      <c r="B22" s="4"/>
      <c r="C22" s="59"/>
      <c r="D22" s="59"/>
    </row>
    <row r="23" spans="2:4" ht="12.75">
      <c r="B23" s="137" t="s">
        <v>82</v>
      </c>
      <c r="C23" s="62">
        <v>0</v>
      </c>
      <c r="D23" s="62">
        <v>0</v>
      </c>
    </row>
    <row r="24" spans="2:4" ht="12.75">
      <c r="B24" s="4"/>
      <c r="C24" s="59"/>
      <c r="D24" s="59"/>
    </row>
    <row r="25" spans="2:4" ht="12.75">
      <c r="B25" s="39" t="s">
        <v>12</v>
      </c>
      <c r="C25" s="61">
        <f>C15+C21+C23</f>
        <v>140676</v>
      </c>
      <c r="D25" s="61">
        <f>D15+D21+D23</f>
        <v>140451</v>
      </c>
    </row>
    <row r="26" spans="2:4" ht="12.75">
      <c r="B26" s="6"/>
      <c r="C26" s="57"/>
      <c r="D26" s="57"/>
    </row>
    <row r="27" spans="2:4" ht="12.75">
      <c r="B27" s="4" t="s">
        <v>59</v>
      </c>
      <c r="C27" s="62">
        <v>-48210</v>
      </c>
      <c r="D27" s="62">
        <v>-51333</v>
      </c>
    </row>
    <row r="28" spans="3:4" ht="12.75">
      <c r="C28" s="59"/>
      <c r="D28" s="59"/>
    </row>
    <row r="29" spans="2:4" ht="12.75">
      <c r="B29" s="39" t="s">
        <v>60</v>
      </c>
      <c r="C29" s="61">
        <f>C25+C27</f>
        <v>92466</v>
      </c>
      <c r="D29" s="61">
        <f>D25+D27</f>
        <v>89118</v>
      </c>
    </row>
    <row r="30" spans="2:4" ht="7.5" customHeight="1">
      <c r="B30" s="68"/>
      <c r="C30" s="57"/>
      <c r="D30" s="57"/>
    </row>
    <row r="31" spans="2:4" ht="12.75">
      <c r="B31" s="67" t="s">
        <v>76</v>
      </c>
      <c r="C31" s="63"/>
      <c r="D31" s="63"/>
    </row>
    <row r="32" spans="2:4" ht="12.75">
      <c r="B32" s="4" t="s">
        <v>77</v>
      </c>
      <c r="C32" s="58">
        <v>86586</v>
      </c>
      <c r="D32" s="58">
        <v>83215</v>
      </c>
    </row>
    <row r="33" spans="2:4" ht="12.75">
      <c r="B33" s="118" t="s">
        <v>78</v>
      </c>
      <c r="C33" s="119">
        <v>5880</v>
      </c>
      <c r="D33" s="119">
        <v>5903</v>
      </c>
    </row>
    <row r="36" spans="2:4" ht="41.25" customHeight="1">
      <c r="B36" s="142" t="s">
        <v>88</v>
      </c>
      <c r="C36" s="143"/>
      <c r="D36" s="143"/>
    </row>
  </sheetData>
  <sheetProtection/>
  <mergeCells count="1">
    <mergeCell ref="B36:D36"/>
  </mergeCells>
  <printOptions/>
  <pageMargins left="0.75" right="0.75" top="1" bottom="1" header="0.5" footer="0.5"/>
  <pageSetup horizontalDpi="600" verticalDpi="600" orientation="portrait" paperSize="9" r:id="rId2"/>
  <ignoredErrors>
    <ignoredError sqref="C15:C16 C20:C22 C28 C24:C26" formulaRange="1" unlockedFormula="1"/>
    <ignoredError sqref="C2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421875" style="0" customWidth="1"/>
  </cols>
  <sheetData>
    <row r="5" spans="1:4" ht="14.25" customHeight="1">
      <c r="A5" s="115"/>
      <c r="B5" s="40" t="s">
        <v>61</v>
      </c>
      <c r="C5" s="41">
        <v>42094</v>
      </c>
      <c r="D5" s="41">
        <v>41729</v>
      </c>
    </row>
    <row r="6" spans="1:4" ht="12.75">
      <c r="A6" s="116" t="s">
        <v>39</v>
      </c>
      <c r="B6" s="16" t="s">
        <v>40</v>
      </c>
      <c r="C6" s="19">
        <v>648</v>
      </c>
      <c r="D6" s="19">
        <v>836.3</v>
      </c>
    </row>
    <row r="7" spans="2:4" ht="12.75">
      <c r="B7" s="8"/>
      <c r="C7" s="14"/>
      <c r="D7" s="14"/>
    </row>
    <row r="8" spans="1:4" s="15" customFormat="1" ht="12.75">
      <c r="A8" s="117" t="s">
        <v>47</v>
      </c>
      <c r="B8" s="18" t="s">
        <v>41</v>
      </c>
      <c r="C8" s="17">
        <v>24</v>
      </c>
      <c r="D8" s="17">
        <v>78.4</v>
      </c>
    </row>
    <row r="9" spans="2:4" ht="12.75">
      <c r="B9" s="8"/>
      <c r="C9" s="14"/>
      <c r="D9" s="14"/>
    </row>
    <row r="10" spans="2:4" ht="12.75">
      <c r="B10" s="8" t="s">
        <v>42</v>
      </c>
      <c r="C10" s="33">
        <v>-149.4</v>
      </c>
      <c r="D10" s="33">
        <v>-102.2</v>
      </c>
    </row>
    <row r="11" spans="2:4" ht="12.75">
      <c r="B11" s="8" t="s">
        <v>43</v>
      </c>
      <c r="C11" s="33">
        <v>-78</v>
      </c>
      <c r="D11" s="33">
        <v>-284.6</v>
      </c>
    </row>
    <row r="12" spans="2:4" ht="12.75">
      <c r="B12" s="8" t="s">
        <v>44</v>
      </c>
      <c r="C12" s="33">
        <v>-30.6</v>
      </c>
      <c r="D12" s="33">
        <v>-25.8</v>
      </c>
    </row>
    <row r="13" spans="2:4" ht="12.75">
      <c r="B13" s="8" t="s">
        <v>45</v>
      </c>
      <c r="C13" s="33">
        <v>-3.1</v>
      </c>
      <c r="D13" s="33">
        <v>-2</v>
      </c>
    </row>
    <row r="14" spans="1:4" ht="12.75">
      <c r="A14" s="116" t="s">
        <v>48</v>
      </c>
      <c r="B14" s="16" t="s">
        <v>46</v>
      </c>
      <c r="C14" s="34">
        <v>-261</v>
      </c>
      <c r="D14" s="34">
        <f>SUM(D10:D13)</f>
        <v>-414.6</v>
      </c>
    </row>
    <row r="15" spans="2:4" ht="12.75">
      <c r="B15" s="8"/>
      <c r="C15" s="33"/>
      <c r="D15" s="33"/>
    </row>
    <row r="16" spans="1:4" ht="12.75">
      <c r="A16" s="116" t="s">
        <v>49</v>
      </c>
      <c r="B16" s="16" t="s">
        <v>50</v>
      </c>
      <c r="C16" s="35">
        <f>+C14+C8+C6</f>
        <v>411</v>
      </c>
      <c r="D16" s="35">
        <f>+D14+D8+D6</f>
        <v>500.0999999999999</v>
      </c>
    </row>
    <row r="17" spans="2:4" ht="12.75">
      <c r="B17" s="7"/>
      <c r="C17" s="14"/>
      <c r="D17" s="14"/>
    </row>
    <row r="18" spans="1:4" ht="12.75">
      <c r="A18" s="116" t="s">
        <v>51</v>
      </c>
      <c r="B18" s="16" t="s">
        <v>52</v>
      </c>
      <c r="C18" s="17">
        <v>91.3</v>
      </c>
      <c r="D18" s="17">
        <v>46</v>
      </c>
    </row>
    <row r="19" spans="2:4" ht="12.75">
      <c r="B19" s="8"/>
      <c r="C19" s="14"/>
      <c r="D19" s="14"/>
    </row>
    <row r="20" spans="2:4" ht="12.75">
      <c r="B20" s="136" t="s">
        <v>81</v>
      </c>
      <c r="C20" s="32">
        <v>-3033.6</v>
      </c>
      <c r="D20" s="32">
        <v>-3063.9</v>
      </c>
    </row>
    <row r="21" spans="2:4" ht="12.75">
      <c r="B21" s="8" t="s">
        <v>54</v>
      </c>
      <c r="C21" s="32">
        <v>-0.3</v>
      </c>
      <c r="D21" s="32">
        <v>-7.5</v>
      </c>
    </row>
    <row r="22" spans="2:4" ht="12.75">
      <c r="B22" s="20" t="s">
        <v>55</v>
      </c>
      <c r="C22" s="32">
        <v>-25.1</v>
      </c>
      <c r="D22" s="32">
        <v>-15</v>
      </c>
    </row>
    <row r="23" spans="1:4" ht="12.75">
      <c r="A23" s="116" t="s">
        <v>53</v>
      </c>
      <c r="B23" s="16" t="s">
        <v>56</v>
      </c>
      <c r="C23" s="34">
        <f>SUM(C20:C22)</f>
        <v>-3059</v>
      </c>
      <c r="D23" s="34">
        <f>SUM(D20:D22)</f>
        <v>-3086.4</v>
      </c>
    </row>
    <row r="24" spans="2:4" ht="12.75">
      <c r="B24" s="20"/>
      <c r="C24" s="34"/>
      <c r="D24" s="34"/>
    </row>
    <row r="25" spans="1:4" ht="12.75">
      <c r="A25" s="116" t="s">
        <v>62</v>
      </c>
      <c r="B25" s="16" t="s">
        <v>57</v>
      </c>
      <c r="C25" s="34">
        <f>C18+C23</f>
        <v>-2967.7</v>
      </c>
      <c r="D25" s="34">
        <f>D18+D23</f>
        <v>-3040.4</v>
      </c>
    </row>
    <row r="26" spans="2:4" ht="12.75">
      <c r="B26" s="20"/>
      <c r="C26" s="34"/>
      <c r="D26" s="34"/>
    </row>
    <row r="27" spans="1:4" ht="12.75">
      <c r="A27" s="116" t="s">
        <v>63</v>
      </c>
      <c r="B27" s="16" t="s">
        <v>58</v>
      </c>
      <c r="C27" s="34">
        <f>C16+C25</f>
        <v>-2556.7</v>
      </c>
      <c r="D27" s="34">
        <f>D16+D25</f>
        <v>-2540.3</v>
      </c>
    </row>
    <row r="28" spans="2:4" ht="12.75">
      <c r="B28" s="20"/>
      <c r="C28" s="21"/>
      <c r="D28" s="21"/>
    </row>
    <row r="29" spans="2:4" ht="12.75">
      <c r="B29" s="20"/>
      <c r="C29" s="21"/>
      <c r="D29" s="21"/>
    </row>
    <row r="30" ht="12.75">
      <c r="B30" s="139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7 C19 C23:C27 C15 D14 D23 D25 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3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1.57421875" style="0" bestFit="1" customWidth="1"/>
    <col min="3" max="3" width="12.28125" style="0" customWidth="1"/>
    <col min="4" max="4" width="11.57421875" style="0" customWidth="1"/>
    <col min="5" max="5" width="10.00390625" style="0" customWidth="1"/>
    <col min="6" max="6" width="10.421875" style="0" bestFit="1" customWidth="1"/>
    <col min="7" max="7" width="12.140625" style="0" customWidth="1"/>
    <col min="12" max="12" width="9.28125" style="0" customWidth="1"/>
    <col min="15" max="15" width="4.140625" style="0" customWidth="1"/>
  </cols>
  <sheetData>
    <row r="3" spans="1:7" ht="12.75">
      <c r="A3" s="77" t="s">
        <v>64</v>
      </c>
      <c r="B3" s="78">
        <v>42094</v>
      </c>
      <c r="C3" s="79" t="s">
        <v>18</v>
      </c>
      <c r="D3" s="78">
        <v>41729</v>
      </c>
      <c r="E3" s="80" t="s">
        <v>18</v>
      </c>
      <c r="F3" s="81" t="s">
        <v>15</v>
      </c>
      <c r="G3" s="82" t="s">
        <v>16</v>
      </c>
    </row>
    <row r="4" spans="1:7" ht="12.75">
      <c r="A4" s="28" t="s">
        <v>19</v>
      </c>
      <c r="B4" s="120">
        <v>632.1</v>
      </c>
      <c r="C4" s="72">
        <f>B4/$B$4</f>
        <v>1</v>
      </c>
      <c r="D4" s="120">
        <v>561.94</v>
      </c>
      <c r="E4" s="72">
        <f>D4/$D$4</f>
        <v>1</v>
      </c>
      <c r="F4" s="29">
        <f>B4-D4</f>
        <v>70.15999999999997</v>
      </c>
      <c r="G4" s="30">
        <f>B4/D4-1</f>
        <v>0.12485318717300764</v>
      </c>
    </row>
    <row r="5" spans="1:7" s="27" customFormat="1" ht="12.75">
      <c r="A5" s="9" t="s">
        <v>20</v>
      </c>
      <c r="B5" s="121">
        <v>-467.5</v>
      </c>
      <c r="C5" s="73">
        <f>B5/$B$4</f>
        <v>-0.7395981648473342</v>
      </c>
      <c r="D5" s="121">
        <v>-411.75</v>
      </c>
      <c r="E5" s="73">
        <f>D5/$D$4</f>
        <v>-0.7327294728974623</v>
      </c>
      <c r="F5" s="65">
        <v>-55.7</v>
      </c>
      <c r="G5" s="37">
        <f>B5/D5-1</f>
        <v>0.135397692774742</v>
      </c>
    </row>
    <row r="6" spans="1:7" ht="12.75">
      <c r="A6" s="9" t="s">
        <v>6</v>
      </c>
      <c r="B6" s="121">
        <v>-37.54</v>
      </c>
      <c r="C6" s="73">
        <f>B6/$B$4</f>
        <v>-0.05938933713020091</v>
      </c>
      <c r="D6" s="121">
        <v>-34.7</v>
      </c>
      <c r="E6" s="73">
        <f>D6/$D$4</f>
        <v>-0.06175036480763071</v>
      </c>
      <c r="F6" s="65">
        <f>B6-D6</f>
        <v>-2.8399999999999963</v>
      </c>
      <c r="G6" s="37">
        <v>0.081</v>
      </c>
    </row>
    <row r="7" spans="1:7" ht="12.75">
      <c r="A7" s="9" t="s">
        <v>8</v>
      </c>
      <c r="B7" s="122">
        <v>1.35</v>
      </c>
      <c r="C7" s="74">
        <f>B7/$B$4</f>
        <v>0.0021357380161366873</v>
      </c>
      <c r="D7" s="122">
        <v>1.1</v>
      </c>
      <c r="E7" s="74">
        <f>D7/$D$4</f>
        <v>0.0019575043598960744</v>
      </c>
      <c r="F7" s="36">
        <f>B7-D7</f>
        <v>0.25</v>
      </c>
      <c r="G7" s="37">
        <v>0.275</v>
      </c>
    </row>
    <row r="8" spans="1:7" ht="12.75">
      <c r="A8" s="42" t="s">
        <v>21</v>
      </c>
      <c r="B8" s="48">
        <f>SUM(B4:B7)</f>
        <v>128.41000000000003</v>
      </c>
      <c r="C8" s="75">
        <f>B8/$B$4</f>
        <v>0.20314823603860152</v>
      </c>
      <c r="D8" s="43">
        <f>SUM(D4:D7)</f>
        <v>116.59000000000005</v>
      </c>
      <c r="E8" s="75">
        <f>D8/$D$4</f>
        <v>0.20747766665480308</v>
      </c>
      <c r="F8" s="44">
        <f>B8-D8</f>
        <v>11.819999999999979</v>
      </c>
      <c r="G8" s="45">
        <v>0.102</v>
      </c>
    </row>
    <row r="9" spans="1:7" s="27" customFormat="1" ht="12.75">
      <c r="A9"/>
      <c r="B9"/>
      <c r="C9"/>
      <c r="D9"/>
      <c r="E9"/>
      <c r="F9"/>
      <c r="G9"/>
    </row>
    <row r="10" spans="1:5" ht="12.75">
      <c r="A10" s="77" t="s">
        <v>14</v>
      </c>
      <c r="B10" s="78">
        <f>B3</f>
        <v>42094</v>
      </c>
      <c r="C10" s="78">
        <f>D3</f>
        <v>41729</v>
      </c>
      <c r="D10" s="81" t="s">
        <v>15</v>
      </c>
      <c r="E10" s="83" t="s">
        <v>16</v>
      </c>
    </row>
    <row r="11" spans="1:5" ht="12.75">
      <c r="A11" s="9" t="s">
        <v>66</v>
      </c>
      <c r="B11" s="123">
        <v>1358.2530780848892</v>
      </c>
      <c r="C11" s="123">
        <v>1059.9</v>
      </c>
      <c r="D11" s="25">
        <f>B11-C11</f>
        <v>298.35307808488915</v>
      </c>
      <c r="E11" s="23">
        <f>B11/C11-1</f>
        <v>0.2814917238276149</v>
      </c>
    </row>
    <row r="12" spans="1:5" ht="12.75">
      <c r="A12" s="9" t="s">
        <v>67</v>
      </c>
      <c r="B12" s="123">
        <v>1362.3</v>
      </c>
      <c r="C12" s="123">
        <v>1101.7</v>
      </c>
      <c r="D12" s="25">
        <f>B12-C12</f>
        <v>260.5999999999999</v>
      </c>
      <c r="E12" s="23">
        <f>B12/C12-1</f>
        <v>0.2365435236452753</v>
      </c>
    </row>
    <row r="13" spans="1:5" ht="12.75">
      <c r="A13" s="66" t="s">
        <v>17</v>
      </c>
      <c r="B13" s="124">
        <v>356.5</v>
      </c>
      <c r="C13" s="124">
        <v>311.7</v>
      </c>
      <c r="D13" s="54">
        <f>B13-C13</f>
        <v>44.80000000000001</v>
      </c>
      <c r="E13" s="56">
        <f>B13/C13-1</f>
        <v>0.14372794353545082</v>
      </c>
    </row>
    <row r="14" spans="1:5" ht="12.75">
      <c r="A14" s="12" t="s">
        <v>73</v>
      </c>
      <c r="B14" s="125">
        <v>253.7544451257788</v>
      </c>
      <c r="C14" s="125">
        <v>219.4</v>
      </c>
      <c r="D14" s="26">
        <f>B14-C14</f>
        <v>34.354445125778796</v>
      </c>
      <c r="E14" s="24">
        <f>B14/C14-1</f>
        <v>0.15658361497620232</v>
      </c>
    </row>
    <row r="15" spans="1:5" ht="12.75">
      <c r="A15" s="52"/>
      <c r="B15" s="53"/>
      <c r="C15" s="53"/>
      <c r="D15" s="54"/>
      <c r="E15" s="55"/>
    </row>
    <row r="16" spans="1:5" ht="12.75">
      <c r="A16" s="84" t="s">
        <v>65</v>
      </c>
      <c r="B16" s="78">
        <f>B10</f>
        <v>42094</v>
      </c>
      <c r="C16" s="78">
        <f>C10</f>
        <v>41729</v>
      </c>
      <c r="D16" s="81" t="s">
        <v>15</v>
      </c>
      <c r="E16" s="83" t="s">
        <v>16</v>
      </c>
    </row>
    <row r="17" spans="1:5" ht="12.75">
      <c r="A17" s="9" t="s">
        <v>22</v>
      </c>
      <c r="B17" s="47">
        <f>B8</f>
        <v>128.41000000000003</v>
      </c>
      <c r="C17" s="47">
        <f>D8</f>
        <v>116.59000000000005</v>
      </c>
      <c r="D17" s="121">
        <f>B17-C17</f>
        <v>11.819999999999979</v>
      </c>
      <c r="E17" s="126">
        <f>B17/C17-1</f>
        <v>0.10138090745346928</v>
      </c>
    </row>
    <row r="18" spans="1:5" ht="12.75">
      <c r="A18" s="9" t="s">
        <v>23</v>
      </c>
      <c r="B18" s="47">
        <v>277.2</v>
      </c>
      <c r="C18" s="47">
        <v>274.3</v>
      </c>
      <c r="D18" s="121">
        <f>B18-C18</f>
        <v>2.8999999999999773</v>
      </c>
      <c r="E18" s="126">
        <f>B18/C18-1</f>
        <v>0.01057236602260292</v>
      </c>
    </row>
    <row r="19" spans="1:5" ht="12.75">
      <c r="A19" s="12" t="s">
        <v>24</v>
      </c>
      <c r="B19" s="76">
        <f>+B17/B18</f>
        <v>0.46323953823953834</v>
      </c>
      <c r="C19" s="76">
        <f>+C17/C18</f>
        <v>0.425045570543201</v>
      </c>
      <c r="D19" s="138" t="s">
        <v>91</v>
      </c>
      <c r="E19" s="127"/>
    </row>
    <row r="21" ht="12.75">
      <c r="D21" s="140"/>
    </row>
    <row r="27" ht="12.75">
      <c r="D27" s="140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11.28125" style="0" customWidth="1"/>
    <col min="3" max="3" width="10.7109375" style="0" customWidth="1"/>
    <col min="4" max="4" width="11.7109375" style="0" customWidth="1"/>
    <col min="5" max="5" width="11.57421875" style="0" bestFit="1" customWidth="1"/>
    <col min="6" max="6" width="11.00390625" style="0" customWidth="1"/>
    <col min="7" max="7" width="8.421875" style="0" bestFit="1" customWidth="1"/>
  </cols>
  <sheetData>
    <row r="1" ht="12.75">
      <c r="A1" s="64"/>
    </row>
    <row r="2" ht="12.75">
      <c r="A2" s="64"/>
    </row>
    <row r="3" spans="1:7" ht="12.75">
      <c r="A3" s="85" t="s">
        <v>64</v>
      </c>
      <c r="B3" s="94">
        <v>42094</v>
      </c>
      <c r="C3" s="93" t="s">
        <v>18</v>
      </c>
      <c r="D3" s="94">
        <v>41729</v>
      </c>
      <c r="E3" s="93" t="s">
        <v>18</v>
      </c>
      <c r="F3" s="95" t="s">
        <v>15</v>
      </c>
      <c r="G3" s="96" t="s">
        <v>16</v>
      </c>
    </row>
    <row r="4" spans="1:7" ht="12.75">
      <c r="A4" s="28" t="s">
        <v>19</v>
      </c>
      <c r="B4" s="128">
        <v>391.5</v>
      </c>
      <c r="C4" s="129">
        <f>B4/$B$4</f>
        <v>1</v>
      </c>
      <c r="D4" s="128">
        <v>372</v>
      </c>
      <c r="E4" s="72">
        <f>+D4/D$4</f>
        <v>1</v>
      </c>
      <c r="F4" s="29">
        <v>19.4</v>
      </c>
      <c r="G4" s="30">
        <f>B4/D4-1</f>
        <v>0.05241935483870974</v>
      </c>
    </row>
    <row r="5" spans="1:7" ht="12.75">
      <c r="A5" s="9" t="s">
        <v>20</v>
      </c>
      <c r="B5" s="121">
        <v>-353.6</v>
      </c>
      <c r="C5" s="130">
        <f>B5/$B$4</f>
        <v>-0.9031928480204343</v>
      </c>
      <c r="D5" s="121">
        <v>-327.6</v>
      </c>
      <c r="E5" s="73">
        <f>+D5/D$4</f>
        <v>-0.8806451612903227</v>
      </c>
      <c r="F5" s="65">
        <f>B5-D5</f>
        <v>-26</v>
      </c>
      <c r="G5" s="37">
        <f>B5/D5-1</f>
        <v>0.0793650793650793</v>
      </c>
    </row>
    <row r="6" spans="1:7" ht="12.75">
      <c r="A6" s="9" t="s">
        <v>6</v>
      </c>
      <c r="B6" s="121">
        <v>-10.04</v>
      </c>
      <c r="C6" s="130">
        <f>B6/$B$4</f>
        <v>-0.02564495530012771</v>
      </c>
      <c r="D6" s="121">
        <v>-9.7</v>
      </c>
      <c r="E6" s="73">
        <f>+D6/D$4</f>
        <v>-0.0260752688172043</v>
      </c>
      <c r="F6" s="65">
        <f>B6-D6</f>
        <v>-0.33999999999999986</v>
      </c>
      <c r="G6" s="37">
        <v>0.031</v>
      </c>
    </row>
    <row r="7" spans="1:7" ht="12.75">
      <c r="A7" s="9" t="s">
        <v>8</v>
      </c>
      <c r="B7" s="123">
        <v>1.45</v>
      </c>
      <c r="C7" s="131">
        <f>B7/$B$4</f>
        <v>0.0037037037037037034</v>
      </c>
      <c r="D7" s="123">
        <v>1.5</v>
      </c>
      <c r="E7" s="74">
        <f>+D7/D$4</f>
        <v>0.004032258064516129</v>
      </c>
      <c r="F7" s="36">
        <f>B7-D7</f>
        <v>-0.050000000000000044</v>
      </c>
      <c r="G7" s="37">
        <v>0</v>
      </c>
    </row>
    <row r="8" spans="1:7" ht="12.75">
      <c r="A8" s="42" t="s">
        <v>21</v>
      </c>
      <c r="B8" s="132">
        <f>SUM(B4:B7)</f>
        <v>29.309999999999977</v>
      </c>
      <c r="C8" s="133">
        <f>B8/$B$4</f>
        <v>0.0748659003831417</v>
      </c>
      <c r="D8" s="43">
        <f>SUM(D4:D7)</f>
        <v>36.199999999999974</v>
      </c>
      <c r="E8" s="75">
        <f>+D8/D$4</f>
        <v>0.09731182795698917</v>
      </c>
      <c r="F8" s="44">
        <f>B8-D8</f>
        <v>-6.889999999999997</v>
      </c>
      <c r="G8" s="45">
        <v>-0.191</v>
      </c>
    </row>
    <row r="10" spans="1:5" ht="12.75">
      <c r="A10" s="85" t="s">
        <v>14</v>
      </c>
      <c r="B10" s="94">
        <f>+B3</f>
        <v>42094</v>
      </c>
      <c r="C10" s="94">
        <f>+D3</f>
        <v>41729</v>
      </c>
      <c r="D10" s="95" t="s">
        <v>15</v>
      </c>
      <c r="E10" s="97" t="s">
        <v>16</v>
      </c>
    </row>
    <row r="11" spans="1:5" ht="12.75">
      <c r="A11" s="9" t="s">
        <v>68</v>
      </c>
      <c r="B11" s="122">
        <v>2377.9</v>
      </c>
      <c r="C11" s="122">
        <v>2315.5</v>
      </c>
      <c r="D11" s="36">
        <f>B11-C11</f>
        <v>62.40000000000009</v>
      </c>
      <c r="E11" s="23">
        <f>B11/C11-1</f>
        <v>0.026948823148348122</v>
      </c>
    </row>
    <row r="12" spans="1:5" ht="12.75">
      <c r="A12" s="12" t="s">
        <v>69</v>
      </c>
      <c r="B12" s="134">
        <v>756.494235</v>
      </c>
      <c r="C12" s="134">
        <v>744.9</v>
      </c>
      <c r="D12" s="26">
        <f>B12-C12</f>
        <v>11.594235000000026</v>
      </c>
      <c r="E12" s="24">
        <f>B12/C12-1</f>
        <v>0.015564820781313049</v>
      </c>
    </row>
    <row r="14" spans="1:5" ht="12.75">
      <c r="A14" s="86" t="s">
        <v>65</v>
      </c>
      <c r="B14" s="94">
        <f>+B10</f>
        <v>42094</v>
      </c>
      <c r="C14" s="94">
        <f>+D3</f>
        <v>41729</v>
      </c>
      <c r="D14" s="95" t="s">
        <v>15</v>
      </c>
      <c r="E14" s="97" t="s">
        <v>16</v>
      </c>
    </row>
    <row r="15" spans="1:5" ht="12.75">
      <c r="A15" s="9" t="s">
        <v>22</v>
      </c>
      <c r="B15" s="46">
        <f>B8</f>
        <v>29.309999999999977</v>
      </c>
      <c r="C15" s="47">
        <f>D8</f>
        <v>36.199999999999974</v>
      </c>
      <c r="D15" s="121">
        <f>B15-C15</f>
        <v>-6.889999999999997</v>
      </c>
      <c r="E15" s="126">
        <f>B15/C15-1</f>
        <v>-0.19033149171270725</v>
      </c>
    </row>
    <row r="16" spans="1:5" ht="12.75">
      <c r="A16" s="9" t="s">
        <v>23</v>
      </c>
      <c r="B16" s="46">
        <f>GAS!B18</f>
        <v>277.2</v>
      </c>
      <c r="C16" s="47">
        <f>GAS!C18</f>
        <v>274.3</v>
      </c>
      <c r="D16" s="121">
        <f>B16-C16</f>
        <v>2.8999999999999773</v>
      </c>
      <c r="E16" s="126">
        <f>B16/C16-1</f>
        <v>0.01057236602260292</v>
      </c>
    </row>
    <row r="17" spans="1:5" ht="12.75">
      <c r="A17" s="12" t="s">
        <v>24</v>
      </c>
      <c r="B17" s="22">
        <f>+B15/B16</f>
        <v>0.10573593073593066</v>
      </c>
      <c r="C17" s="22">
        <f>+C15/C16</f>
        <v>0.13197229310973377</v>
      </c>
      <c r="D17" s="138" t="s">
        <v>90</v>
      </c>
      <c r="E17" s="13"/>
    </row>
    <row r="19" ht="12.75">
      <c r="D19" s="140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1"/>
  <ignoredErrors>
    <ignoredError sqref="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0.421875" style="0" customWidth="1"/>
    <col min="3" max="3" width="11.140625" style="0" customWidth="1"/>
    <col min="4" max="4" width="12.00390625" style="0" customWidth="1"/>
    <col min="5" max="5" width="11.57421875" style="0" customWidth="1"/>
    <col min="6" max="6" width="10.7109375" style="0" customWidth="1"/>
    <col min="7" max="7" width="10.00390625" style="0" customWidth="1"/>
  </cols>
  <sheetData>
    <row r="3" spans="1:7" ht="12.75">
      <c r="A3" s="91" t="s">
        <v>64</v>
      </c>
      <c r="B3" s="98">
        <v>42094</v>
      </c>
      <c r="C3" s="110" t="s">
        <v>18</v>
      </c>
      <c r="D3" s="98">
        <v>41729</v>
      </c>
      <c r="E3" s="110" t="s">
        <v>18</v>
      </c>
      <c r="F3" s="99" t="s">
        <v>15</v>
      </c>
      <c r="G3" s="100" t="s">
        <v>16</v>
      </c>
    </row>
    <row r="4" spans="1:7" ht="12.75">
      <c r="A4" s="28" t="s">
        <v>19</v>
      </c>
      <c r="B4" s="49">
        <v>182.6</v>
      </c>
      <c r="C4" s="72">
        <f>B4/$B$4</f>
        <v>1</v>
      </c>
      <c r="D4" s="49">
        <v>169.1</v>
      </c>
      <c r="E4" s="72">
        <f>D4/$D$4</f>
        <v>1</v>
      </c>
      <c r="F4" s="29">
        <f>B4-D4</f>
        <v>13.5</v>
      </c>
      <c r="G4" s="30">
        <f>B4/D4-1</f>
        <v>0.0798344175044352</v>
      </c>
    </row>
    <row r="5" spans="1:7" ht="12.75">
      <c r="A5" s="9" t="s">
        <v>20</v>
      </c>
      <c r="B5" s="25">
        <v>-97.1</v>
      </c>
      <c r="C5" s="73">
        <f>B5/$B$4</f>
        <v>-0.531763417305586</v>
      </c>
      <c r="D5" s="25">
        <v>-89.2</v>
      </c>
      <c r="E5" s="73">
        <v>-0.528</v>
      </c>
      <c r="F5" s="65">
        <f>B5-D5</f>
        <v>-7.8999999999999915</v>
      </c>
      <c r="G5" s="37">
        <f>B5/D5-1</f>
        <v>0.08856502242152464</v>
      </c>
    </row>
    <row r="6" spans="1:7" ht="12.75">
      <c r="A6" s="9" t="s">
        <v>6</v>
      </c>
      <c r="B6" s="25">
        <v>-35.4</v>
      </c>
      <c r="C6" s="73">
        <f>B6/$B$4</f>
        <v>-0.19386637458926614</v>
      </c>
      <c r="D6" s="25">
        <v>-33</v>
      </c>
      <c r="E6" s="73">
        <f>D6/$D$4</f>
        <v>-0.19515079834417506</v>
      </c>
      <c r="F6" s="65">
        <f>B6-D6</f>
        <v>-2.3999999999999986</v>
      </c>
      <c r="G6" s="37">
        <f>B6/D6-1</f>
        <v>0.07272727272727275</v>
      </c>
    </row>
    <row r="7" spans="1:7" ht="12.75">
      <c r="A7" s="9" t="s">
        <v>8</v>
      </c>
      <c r="B7" s="31">
        <v>0.5</v>
      </c>
      <c r="C7" s="74">
        <f>B7/$B$4</f>
        <v>0.002738225629791895</v>
      </c>
      <c r="D7" s="31">
        <v>0.3</v>
      </c>
      <c r="E7" s="74">
        <f>D7/$D$4</f>
        <v>0.0017740981667652277</v>
      </c>
      <c r="F7" s="36">
        <f>B7-D7</f>
        <v>0.2</v>
      </c>
      <c r="G7" s="37">
        <v>0.602</v>
      </c>
    </row>
    <row r="8" spans="1:7" ht="12.75">
      <c r="A8" s="42" t="s">
        <v>21</v>
      </c>
      <c r="B8" s="43">
        <v>50.5</v>
      </c>
      <c r="C8" s="75">
        <f>B8/$B$4</f>
        <v>0.27656078860898137</v>
      </c>
      <c r="D8" s="43">
        <v>47.3</v>
      </c>
      <c r="E8" s="75">
        <v>0.279</v>
      </c>
      <c r="F8" s="44">
        <f>B8-D8</f>
        <v>3.200000000000003</v>
      </c>
      <c r="G8" s="45">
        <v>0.069</v>
      </c>
    </row>
    <row r="9" spans="1:7" ht="12.75">
      <c r="A9" s="10"/>
      <c r="B9" s="10"/>
      <c r="C9" s="10"/>
      <c r="D9" s="10"/>
      <c r="E9" s="10"/>
      <c r="F9" s="10"/>
      <c r="G9" s="10"/>
    </row>
    <row r="10" spans="1:5" ht="12.75">
      <c r="A10" s="91" t="s">
        <v>14</v>
      </c>
      <c r="B10" s="98">
        <f>+B3</f>
        <v>42094</v>
      </c>
      <c r="C10" s="98">
        <f>+D3</f>
        <v>41729</v>
      </c>
      <c r="D10" s="99" t="s">
        <v>15</v>
      </c>
      <c r="E10" s="101" t="s">
        <v>16</v>
      </c>
    </row>
    <row r="11" spans="1:5" ht="14.25" customHeight="1">
      <c r="A11" s="28" t="s">
        <v>67</v>
      </c>
      <c r="B11" s="10"/>
      <c r="C11" s="10"/>
      <c r="D11" s="10"/>
      <c r="E11" s="11"/>
    </row>
    <row r="12" spans="1:5" ht="12.75">
      <c r="A12" s="9" t="s">
        <v>80</v>
      </c>
      <c r="B12" s="47">
        <v>69.3</v>
      </c>
      <c r="C12" s="47">
        <v>69.5</v>
      </c>
      <c r="D12" s="25">
        <f>B12-C12</f>
        <v>-0.20000000000000284</v>
      </c>
      <c r="E12" s="23">
        <f>B12/C12-1</f>
        <v>-0.0028776978417266452</v>
      </c>
    </row>
    <row r="13" spans="1:5" ht="12.75">
      <c r="A13" s="9" t="s">
        <v>25</v>
      </c>
      <c r="B13" s="47">
        <v>56.9</v>
      </c>
      <c r="C13" s="47">
        <v>56.5</v>
      </c>
      <c r="D13" s="25">
        <f>B13-C13</f>
        <v>0.3999999999999986</v>
      </c>
      <c r="E13" s="23">
        <f>B13/C13-1</f>
        <v>0.0070796460176991705</v>
      </c>
    </row>
    <row r="14" spans="1:5" ht="12.75">
      <c r="A14" s="12" t="s">
        <v>26</v>
      </c>
      <c r="B14" s="125">
        <v>56.4</v>
      </c>
      <c r="C14" s="125">
        <v>56.1</v>
      </c>
      <c r="D14" s="26">
        <f>B14-C14</f>
        <v>0.29999999999999716</v>
      </c>
      <c r="E14" s="24">
        <f>B14/C14-1</f>
        <v>0.005347593582887722</v>
      </c>
    </row>
    <row r="15" spans="1:5" ht="12.75">
      <c r="A15" s="10"/>
      <c r="B15" s="69"/>
      <c r="C15" s="69"/>
      <c r="D15" s="25"/>
      <c r="E15" s="70"/>
    </row>
    <row r="16" spans="1:5" ht="12.75">
      <c r="A16" s="92" t="s">
        <v>65</v>
      </c>
      <c r="B16" s="98">
        <f>+B10</f>
        <v>42094</v>
      </c>
      <c r="C16" s="98">
        <f>+C10</f>
        <v>41729</v>
      </c>
      <c r="D16" s="99" t="s">
        <v>15</v>
      </c>
      <c r="E16" s="101" t="s">
        <v>16</v>
      </c>
    </row>
    <row r="17" spans="1:5" ht="12.75">
      <c r="A17" s="9" t="s">
        <v>22</v>
      </c>
      <c r="B17" s="46">
        <f>B8</f>
        <v>50.5</v>
      </c>
      <c r="C17" s="47">
        <f>D8</f>
        <v>47.3</v>
      </c>
      <c r="D17" s="121">
        <f>B17-C17</f>
        <v>3.200000000000003</v>
      </c>
      <c r="E17" s="126">
        <f>B17/C17-1</f>
        <v>0.06765327695560264</v>
      </c>
    </row>
    <row r="18" spans="1:5" ht="12.75">
      <c r="A18" s="9" t="s">
        <v>23</v>
      </c>
      <c r="B18" s="46">
        <f>'Energia elettrica'!B16</f>
        <v>277.2</v>
      </c>
      <c r="C18" s="47">
        <f>'Energia elettrica'!C16</f>
        <v>274.3</v>
      </c>
      <c r="D18" s="121">
        <f>B18-C18</f>
        <v>2.8999999999999773</v>
      </c>
      <c r="E18" s="126">
        <f>B18/C18-1</f>
        <v>0.01057236602260292</v>
      </c>
    </row>
    <row r="19" spans="1:5" ht="12.75">
      <c r="A19" s="12" t="s">
        <v>24</v>
      </c>
      <c r="B19" s="22">
        <f>+B17/B18</f>
        <v>0.1821789321789322</v>
      </c>
      <c r="C19" s="76">
        <f>+C17/C18</f>
        <v>0.1724389354721108</v>
      </c>
      <c r="D19" s="138" t="s">
        <v>86</v>
      </c>
      <c r="E19" s="13"/>
    </row>
    <row r="22" ht="12.75">
      <c r="D22" s="14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  <ignoredErrors>
    <ignoredError sqref="C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3" width="11.28125" style="0" customWidth="1"/>
    <col min="4" max="4" width="12.28125" style="0" customWidth="1"/>
    <col min="5" max="7" width="11.28125" style="0" customWidth="1"/>
  </cols>
  <sheetData>
    <row r="3" spans="1:7" ht="12.75">
      <c r="A3" s="87" t="s">
        <v>64</v>
      </c>
      <c r="B3" s="102">
        <v>42094</v>
      </c>
      <c r="C3" s="111" t="s">
        <v>18</v>
      </c>
      <c r="D3" s="102">
        <v>41729</v>
      </c>
      <c r="E3" s="111" t="s">
        <v>18</v>
      </c>
      <c r="F3" s="103" t="s">
        <v>15</v>
      </c>
      <c r="G3" s="104" t="s">
        <v>16</v>
      </c>
    </row>
    <row r="4" spans="1:7" ht="12.75">
      <c r="A4" s="28" t="s">
        <v>19</v>
      </c>
      <c r="B4" s="128">
        <v>214.7</v>
      </c>
      <c r="C4" s="72">
        <f>B4/$B$4</f>
        <v>1</v>
      </c>
      <c r="D4" s="128">
        <v>222.7</v>
      </c>
      <c r="E4" s="72">
        <f>D4/$D$4</f>
        <v>1</v>
      </c>
      <c r="F4" s="29">
        <f>B4-D4</f>
        <v>-8</v>
      </c>
      <c r="G4" s="30">
        <f>B4/D4-1</f>
        <v>-0.035922766052986055</v>
      </c>
    </row>
    <row r="5" spans="1:7" ht="12.75">
      <c r="A5" s="9" t="s">
        <v>20</v>
      </c>
      <c r="B5" s="121">
        <v>-106.6</v>
      </c>
      <c r="C5" s="73">
        <v>-0.496</v>
      </c>
      <c r="D5" s="121">
        <v>-108.3</v>
      </c>
      <c r="E5" s="73">
        <f>D5/$D$4</f>
        <v>-0.48630444544229906</v>
      </c>
      <c r="F5" s="65">
        <f>B5-D5</f>
        <v>1.7000000000000028</v>
      </c>
      <c r="G5" s="37">
        <f>B5/D5-1</f>
        <v>-0.015697137580794163</v>
      </c>
    </row>
    <row r="6" spans="1:7" ht="12.75">
      <c r="A6" s="9" t="s">
        <v>6</v>
      </c>
      <c r="B6" s="121">
        <v>-43.7</v>
      </c>
      <c r="C6" s="73">
        <f>B6/$B$4</f>
        <v>-0.20353982300884957</v>
      </c>
      <c r="D6" s="121">
        <v>-45.1</v>
      </c>
      <c r="E6" s="73">
        <v>-0.202</v>
      </c>
      <c r="F6" s="65">
        <f>B6-D6</f>
        <v>1.3999999999999986</v>
      </c>
      <c r="G6" s="37">
        <f>B6/D6-1</f>
        <v>-0.03104212860310418</v>
      </c>
    </row>
    <row r="7" spans="1:7" ht="12.75">
      <c r="A7" s="9" t="s">
        <v>8</v>
      </c>
      <c r="B7" s="123">
        <v>0.5</v>
      </c>
      <c r="C7" s="74">
        <f>B7/$B$4</f>
        <v>0.002328830926874709</v>
      </c>
      <c r="D7" s="123">
        <v>0.5</v>
      </c>
      <c r="E7" s="74">
        <f>D7/$D$4</f>
        <v>0.00224517287831163</v>
      </c>
      <c r="F7" s="36">
        <f>B7-D7</f>
        <v>0</v>
      </c>
      <c r="G7" s="37">
        <f>B7/D7-1</f>
        <v>0</v>
      </c>
    </row>
    <row r="8" spans="1:7" ht="12.75">
      <c r="A8" s="42" t="s">
        <v>21</v>
      </c>
      <c r="B8" s="43">
        <f>SUM(B4:B7)</f>
        <v>64.89999999999999</v>
      </c>
      <c r="C8" s="75">
        <f>B8/$B$4</f>
        <v>0.3022822543083372</v>
      </c>
      <c r="D8" s="43">
        <f>SUM(D4:D7)</f>
        <v>69.79999999999998</v>
      </c>
      <c r="E8" s="75">
        <v>0.314</v>
      </c>
      <c r="F8" s="44">
        <f>B8-D8</f>
        <v>-4.8999999999999915</v>
      </c>
      <c r="G8" s="45">
        <f>B8/D8-1</f>
        <v>-0.07020057306590244</v>
      </c>
    </row>
    <row r="9" spans="1:7" ht="12.75">
      <c r="A9" s="10"/>
      <c r="B9" s="10"/>
      <c r="C9" s="10"/>
      <c r="D9" s="10"/>
      <c r="E9" s="10"/>
      <c r="F9" s="10"/>
      <c r="G9" s="10"/>
    </row>
    <row r="10" spans="1:7" ht="12.75">
      <c r="A10" s="87" t="s">
        <v>70</v>
      </c>
      <c r="B10" s="102">
        <f>+B3</f>
        <v>42094</v>
      </c>
      <c r="C10" s="112" t="s">
        <v>18</v>
      </c>
      <c r="D10" s="102">
        <f>+D3</f>
        <v>41729</v>
      </c>
      <c r="E10" s="112" t="s">
        <v>18</v>
      </c>
      <c r="F10" s="103" t="s">
        <v>15</v>
      </c>
      <c r="G10" s="105" t="s">
        <v>16</v>
      </c>
    </row>
    <row r="11" spans="1:7" ht="12.75">
      <c r="A11" s="9" t="s">
        <v>27</v>
      </c>
      <c r="B11" s="46">
        <v>470.1</v>
      </c>
      <c r="C11" s="74">
        <f aca="true" t="shared" si="0" ref="C11:C22">B11/$B$15</f>
        <v>0.29640605296343003</v>
      </c>
      <c r="D11" s="46">
        <v>454.9</v>
      </c>
      <c r="E11" s="74">
        <f aca="true" t="shared" si="1" ref="E11:E22">+D11/D$15</f>
        <v>0.26937881210398534</v>
      </c>
      <c r="F11" s="25">
        <f>B11-D11</f>
        <v>15.200000000000045</v>
      </c>
      <c r="G11" s="23">
        <f>B11/D11-1</f>
        <v>0.033413937129039395</v>
      </c>
    </row>
    <row r="12" spans="1:7" ht="12.75">
      <c r="A12" s="9" t="s">
        <v>28</v>
      </c>
      <c r="B12" s="46">
        <v>468.7</v>
      </c>
      <c r="C12" s="74">
        <f t="shared" si="0"/>
        <v>0.2955233291298865</v>
      </c>
      <c r="D12" s="46">
        <v>561.9</v>
      </c>
      <c r="E12" s="74">
        <f t="shared" si="1"/>
        <v>0.33274116184046904</v>
      </c>
      <c r="F12" s="25">
        <f aca="true" t="shared" si="2" ref="F12:F21">B12-D12</f>
        <v>-93.19999999999999</v>
      </c>
      <c r="G12" s="23">
        <f aca="true" t="shared" si="3" ref="G12:G22">B12/D12-1</f>
        <v>-0.16586581242213916</v>
      </c>
    </row>
    <row r="13" spans="1:7" ht="12.75">
      <c r="A13" s="50" t="s">
        <v>71</v>
      </c>
      <c r="B13" s="51">
        <f>SUM(B11:B12)</f>
        <v>938.8</v>
      </c>
      <c r="C13" s="75">
        <f t="shared" si="0"/>
        <v>0.5919293820933165</v>
      </c>
      <c r="D13" s="51">
        <f>SUM(D11:D12)</f>
        <v>1016.8</v>
      </c>
      <c r="E13" s="75">
        <f t="shared" si="1"/>
        <v>0.6021199739444544</v>
      </c>
      <c r="F13" s="44">
        <f t="shared" si="2"/>
        <v>-78</v>
      </c>
      <c r="G13" s="45">
        <f t="shared" si="3"/>
        <v>-0.07671125098347753</v>
      </c>
    </row>
    <row r="14" spans="1:7" ht="12.75">
      <c r="A14" s="9" t="s">
        <v>72</v>
      </c>
      <c r="B14" s="46">
        <v>647.2</v>
      </c>
      <c r="C14" s="74">
        <f t="shared" si="0"/>
        <v>0.40807061790668353</v>
      </c>
      <c r="D14" s="46">
        <v>671.9</v>
      </c>
      <c r="E14" s="74">
        <f t="shared" si="1"/>
        <v>0.39788002605554573</v>
      </c>
      <c r="F14" s="25">
        <f t="shared" si="2"/>
        <v>-24.699999999999932</v>
      </c>
      <c r="G14" s="23">
        <f t="shared" si="3"/>
        <v>-0.03676142283077832</v>
      </c>
    </row>
    <row r="15" spans="1:7" s="27" customFormat="1" ht="12.75">
      <c r="A15" s="42" t="s">
        <v>29</v>
      </c>
      <c r="B15" s="51">
        <f>SUM(B13:B14)</f>
        <v>1586</v>
      </c>
      <c r="C15" s="75">
        <f t="shared" si="0"/>
        <v>1</v>
      </c>
      <c r="D15" s="51">
        <f>SUM(D13:D14)</f>
        <v>1688.6999999999998</v>
      </c>
      <c r="E15" s="75">
        <f t="shared" si="1"/>
        <v>1</v>
      </c>
      <c r="F15" s="44">
        <f t="shared" si="2"/>
        <v>-102.69999999999982</v>
      </c>
      <c r="G15" s="45">
        <f t="shared" si="3"/>
        <v>-0.060816012317166934</v>
      </c>
    </row>
    <row r="16" spans="1:7" ht="12.75">
      <c r="A16" s="9" t="s">
        <v>30</v>
      </c>
      <c r="B16" s="46">
        <v>214.9</v>
      </c>
      <c r="C16" s="74">
        <f t="shared" si="0"/>
        <v>0.13549810844892812</v>
      </c>
      <c r="D16" s="46">
        <v>310.1</v>
      </c>
      <c r="E16" s="74">
        <f t="shared" si="1"/>
        <v>0.18363237993722986</v>
      </c>
      <c r="F16" s="25">
        <f t="shared" si="2"/>
        <v>-95.20000000000002</v>
      </c>
      <c r="G16" s="23">
        <f t="shared" si="3"/>
        <v>-0.30699774266365687</v>
      </c>
    </row>
    <row r="17" spans="1:7" ht="12.75">
      <c r="A17" s="9" t="s">
        <v>31</v>
      </c>
      <c r="B17" s="46">
        <v>341</v>
      </c>
      <c r="C17" s="74">
        <f t="shared" si="0"/>
        <v>0.2150063051702396</v>
      </c>
      <c r="D17" s="46">
        <v>373.83</v>
      </c>
      <c r="E17" s="74">
        <f t="shared" si="1"/>
        <v>0.2213714691774738</v>
      </c>
      <c r="F17" s="25">
        <f t="shared" si="2"/>
        <v>-32.829999999999984</v>
      </c>
      <c r="G17" s="23">
        <f t="shared" si="3"/>
        <v>-0.08782066714816894</v>
      </c>
    </row>
    <row r="18" spans="1:7" ht="12.75">
      <c r="A18" s="9" t="s">
        <v>32</v>
      </c>
      <c r="B18" s="46">
        <v>110.44</v>
      </c>
      <c r="C18" s="74">
        <f t="shared" si="0"/>
        <v>0.0696343001261034</v>
      </c>
      <c r="D18" s="46">
        <v>96.5</v>
      </c>
      <c r="E18" s="74">
        <f t="shared" si="1"/>
        <v>0.05714454906140819</v>
      </c>
      <c r="F18" s="25">
        <f t="shared" si="2"/>
        <v>13.939999999999998</v>
      </c>
      <c r="G18" s="23">
        <f t="shared" si="3"/>
        <v>0.14445595854922288</v>
      </c>
    </row>
    <row r="19" spans="1:11" ht="12.75">
      <c r="A19" s="9" t="s">
        <v>33</v>
      </c>
      <c r="B19" s="46">
        <v>102.44</v>
      </c>
      <c r="C19" s="74">
        <f t="shared" si="0"/>
        <v>0.06459016393442622</v>
      </c>
      <c r="D19" s="46">
        <v>121.3</v>
      </c>
      <c r="E19" s="74">
        <f t="shared" si="1"/>
        <v>0.07183040208444366</v>
      </c>
      <c r="F19" s="25">
        <f t="shared" si="2"/>
        <v>-18.86</v>
      </c>
      <c r="G19" s="23">
        <f t="shared" si="3"/>
        <v>-0.15548227535037096</v>
      </c>
      <c r="K19" s="38"/>
    </row>
    <row r="20" spans="1:7" ht="12.75">
      <c r="A20" s="9" t="s">
        <v>34</v>
      </c>
      <c r="B20" s="46">
        <v>334.8</v>
      </c>
      <c r="C20" s="74">
        <f t="shared" si="0"/>
        <v>0.2110970996216898</v>
      </c>
      <c r="D20" s="46">
        <v>340.73</v>
      </c>
      <c r="E20" s="74">
        <f t="shared" si="1"/>
        <v>0.20177059276366438</v>
      </c>
      <c r="F20" s="25">
        <f t="shared" si="2"/>
        <v>-5.930000000000007</v>
      </c>
      <c r="G20" s="23">
        <f t="shared" si="3"/>
        <v>-0.017403809467907205</v>
      </c>
    </row>
    <row r="21" spans="1:10" ht="12.75">
      <c r="A21" s="9" t="s">
        <v>35</v>
      </c>
      <c r="B21" s="46">
        <v>482.4</v>
      </c>
      <c r="C21" s="74">
        <f t="shared" si="0"/>
        <v>0.30416141235813365</v>
      </c>
      <c r="D21" s="46">
        <v>446.2</v>
      </c>
      <c r="E21" s="74">
        <f t="shared" si="1"/>
        <v>0.26422692011606563</v>
      </c>
      <c r="F21" s="25">
        <f t="shared" si="2"/>
        <v>36.19999999999999</v>
      </c>
      <c r="G21" s="23">
        <f t="shared" si="3"/>
        <v>0.08112953832362169</v>
      </c>
      <c r="J21" s="31"/>
    </row>
    <row r="22" spans="1:10" s="27" customFormat="1" ht="12.75">
      <c r="A22" s="42" t="s">
        <v>36</v>
      </c>
      <c r="B22" s="51">
        <f>SUM(B16:B21)</f>
        <v>1585.98</v>
      </c>
      <c r="C22" s="75">
        <f t="shared" si="0"/>
        <v>0.9999873896595208</v>
      </c>
      <c r="D22" s="51">
        <f>SUM(D16:D21)</f>
        <v>1688.66</v>
      </c>
      <c r="E22" s="75">
        <f t="shared" si="1"/>
        <v>0.9999763131402856</v>
      </c>
      <c r="F22" s="44">
        <f>B22-D22</f>
        <v>-102.68000000000006</v>
      </c>
      <c r="G22" s="45">
        <f t="shared" si="3"/>
        <v>-0.060805609181244336</v>
      </c>
      <c r="J22" s="31"/>
    </row>
    <row r="23" ht="12.75">
      <c r="J23" s="31"/>
    </row>
    <row r="24" spans="1:10" ht="12.75">
      <c r="A24" s="88" t="s">
        <v>65</v>
      </c>
      <c r="B24" s="102">
        <f>+B10</f>
        <v>42094</v>
      </c>
      <c r="C24" s="102">
        <f>+D10</f>
        <v>41729</v>
      </c>
      <c r="D24" s="103" t="s">
        <v>15</v>
      </c>
      <c r="E24" s="105" t="s">
        <v>16</v>
      </c>
      <c r="J24" s="31"/>
    </row>
    <row r="25" spans="1:10" ht="12.75">
      <c r="A25" s="9" t="s">
        <v>22</v>
      </c>
      <c r="B25" s="46">
        <f>B8</f>
        <v>64.89999999999999</v>
      </c>
      <c r="C25" s="46">
        <f>D8</f>
        <v>69.79999999999998</v>
      </c>
      <c r="D25" s="121">
        <f>B25-C25</f>
        <v>-4.8999999999999915</v>
      </c>
      <c r="E25" s="126">
        <f>B25/C25-1</f>
        <v>-0.07020057306590244</v>
      </c>
      <c r="J25" s="31"/>
    </row>
    <row r="26" spans="1:10" ht="12.75">
      <c r="A26" s="9" t="s">
        <v>23</v>
      </c>
      <c r="B26" s="46">
        <f>Acqua!B18</f>
        <v>277.2</v>
      </c>
      <c r="C26" s="46">
        <f>Acqua!C18</f>
        <v>274.3</v>
      </c>
      <c r="D26" s="121">
        <f>B26-C26</f>
        <v>2.8999999999999773</v>
      </c>
      <c r="E26" s="126">
        <f>B26/C26-1</f>
        <v>0.01057236602260292</v>
      </c>
      <c r="J26" s="31"/>
    </row>
    <row r="27" spans="1:5" ht="12.75">
      <c r="A27" s="12" t="s">
        <v>24</v>
      </c>
      <c r="B27" s="22">
        <f>+B25/B26</f>
        <v>0.2341269841269841</v>
      </c>
      <c r="C27" s="22">
        <f>+C25/C26</f>
        <v>0.25446591323368567</v>
      </c>
      <c r="D27" s="138" t="s">
        <v>89</v>
      </c>
      <c r="E27" s="13"/>
    </row>
    <row r="29" ht="12.75">
      <c r="D29" s="140"/>
    </row>
    <row r="30" ht="12.75">
      <c r="D30" s="14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  <ignoredErrors>
    <ignoredError sqref="C8 C13 C15 C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10.7109375" style="0" customWidth="1"/>
    <col min="3" max="4" width="10.8515625" style="0" customWidth="1"/>
    <col min="5" max="5" width="9.7109375" style="0" customWidth="1"/>
    <col min="6" max="6" width="10.140625" style="0" customWidth="1"/>
    <col min="7" max="7" width="10.57421875" style="0" customWidth="1"/>
    <col min="9" max="9" width="26.00390625" style="0" customWidth="1"/>
  </cols>
  <sheetData>
    <row r="3" spans="1:7" ht="12.75">
      <c r="A3" s="89" t="s">
        <v>64</v>
      </c>
      <c r="B3" s="106">
        <v>42094</v>
      </c>
      <c r="C3" s="113" t="s">
        <v>18</v>
      </c>
      <c r="D3" s="106">
        <v>41729</v>
      </c>
      <c r="E3" s="114" t="s">
        <v>18</v>
      </c>
      <c r="F3" s="107" t="s">
        <v>15</v>
      </c>
      <c r="G3" s="108" t="s">
        <v>16</v>
      </c>
    </row>
    <row r="4" spans="1:7" ht="12.75">
      <c r="A4" s="28" t="s">
        <v>19</v>
      </c>
      <c r="B4" s="128">
        <v>31.2</v>
      </c>
      <c r="C4" s="72">
        <f>+B4/B$4</f>
        <v>1</v>
      </c>
      <c r="D4" s="128">
        <v>26.2</v>
      </c>
      <c r="E4" s="72">
        <f>D4/$D$4</f>
        <v>1</v>
      </c>
      <c r="F4" s="29">
        <f>B4-D4</f>
        <v>5</v>
      </c>
      <c r="G4" s="30">
        <f>B4/D4-1</f>
        <v>0.19083969465648853</v>
      </c>
    </row>
    <row r="5" spans="1:7" ht="12.75">
      <c r="A5" s="9" t="s">
        <v>20</v>
      </c>
      <c r="B5" s="121">
        <v>-22.7</v>
      </c>
      <c r="C5" s="73">
        <f>+B5/B$4</f>
        <v>-0.7275641025641025</v>
      </c>
      <c r="D5" s="121">
        <v>-17.2</v>
      </c>
      <c r="E5" s="73">
        <f>D5/$D$4</f>
        <v>-0.6564885496183206</v>
      </c>
      <c r="F5" s="65">
        <f>B5-D5</f>
        <v>-5.5</v>
      </c>
      <c r="G5" s="37">
        <f>B5/D5-1</f>
        <v>0.31976744186046524</v>
      </c>
    </row>
    <row r="6" spans="1:7" ht="12.75">
      <c r="A6" s="9" t="s">
        <v>6</v>
      </c>
      <c r="B6" s="121">
        <v>-4.7</v>
      </c>
      <c r="C6" s="73">
        <v>-0.15</v>
      </c>
      <c r="D6" s="121">
        <v>-4.7</v>
      </c>
      <c r="E6" s="73">
        <v>-0.181</v>
      </c>
      <c r="F6" s="65">
        <f>B6-D6</f>
        <v>0</v>
      </c>
      <c r="G6" s="37">
        <f>B6/D6-1</f>
        <v>0</v>
      </c>
    </row>
    <row r="7" spans="1:7" ht="12.75">
      <c r="A7" s="9" t="s">
        <v>8</v>
      </c>
      <c r="B7" s="123">
        <v>0.2</v>
      </c>
      <c r="C7" s="74">
        <v>0.008</v>
      </c>
      <c r="D7" s="123">
        <v>0.2</v>
      </c>
      <c r="E7" s="74">
        <v>0.009</v>
      </c>
      <c r="F7" s="36">
        <f>B7-D7</f>
        <v>0</v>
      </c>
      <c r="G7" s="37">
        <f>B7/D7-1</f>
        <v>0</v>
      </c>
    </row>
    <row r="8" spans="1:7" ht="12.75">
      <c r="A8" s="42" t="s">
        <v>21</v>
      </c>
      <c r="B8" s="43">
        <v>4.1</v>
      </c>
      <c r="C8" s="75">
        <f>+B8/B$4</f>
        <v>0.13141025641025642</v>
      </c>
      <c r="D8" s="43">
        <f>SUM(D4:D7)</f>
        <v>4.5</v>
      </c>
      <c r="E8" s="75">
        <f>D8/$D$4</f>
        <v>0.1717557251908397</v>
      </c>
      <c r="F8" s="44">
        <f>B8-D8</f>
        <v>-0.40000000000000036</v>
      </c>
      <c r="G8" s="45">
        <v>-0.101</v>
      </c>
    </row>
    <row r="9" spans="1:7" ht="12.75">
      <c r="A9" s="10"/>
      <c r="B9" s="10"/>
      <c r="C9" s="10"/>
      <c r="D9" s="10"/>
      <c r="E9" s="10"/>
      <c r="F9" s="10"/>
      <c r="G9" s="10"/>
    </row>
    <row r="10" spans="1:5" ht="12.75">
      <c r="A10" s="89" t="s">
        <v>14</v>
      </c>
      <c r="B10" s="106">
        <f>+B3</f>
        <v>42094</v>
      </c>
      <c r="C10" s="106">
        <f>+D3</f>
        <v>41729</v>
      </c>
      <c r="D10" s="107" t="s">
        <v>15</v>
      </c>
      <c r="E10" s="109" t="s">
        <v>16</v>
      </c>
    </row>
    <row r="11" spans="1:5" ht="12.75">
      <c r="A11" s="28" t="s">
        <v>37</v>
      </c>
      <c r="D11" s="25"/>
      <c r="E11" s="11"/>
    </row>
    <row r="12" spans="1:5" ht="12.75">
      <c r="A12" s="9" t="s">
        <v>74</v>
      </c>
      <c r="B12" s="47">
        <v>520.4</v>
      </c>
      <c r="C12" s="47">
        <v>443.2</v>
      </c>
      <c r="D12" s="25">
        <f>B12-C12</f>
        <v>77.19999999999999</v>
      </c>
      <c r="E12" s="23">
        <f>B12/C12-1</f>
        <v>0.17418772563176899</v>
      </c>
    </row>
    <row r="13" spans="1:5" ht="12.75">
      <c r="A13" s="12" t="s">
        <v>38</v>
      </c>
      <c r="B13" s="135">
        <v>157</v>
      </c>
      <c r="C13" s="135">
        <v>120</v>
      </c>
      <c r="D13" s="26">
        <f>B13-C13</f>
        <v>37</v>
      </c>
      <c r="E13" s="24">
        <f>B13/C13-1</f>
        <v>0.30833333333333335</v>
      </c>
    </row>
    <row r="15" spans="1:5" ht="12.75">
      <c r="A15" s="90" t="s">
        <v>65</v>
      </c>
      <c r="B15" s="106">
        <f>+B3</f>
        <v>42094</v>
      </c>
      <c r="C15" s="106">
        <f>+C10</f>
        <v>41729</v>
      </c>
      <c r="D15" s="107" t="s">
        <v>15</v>
      </c>
      <c r="E15" s="109" t="s">
        <v>16</v>
      </c>
    </row>
    <row r="16" spans="1:5" ht="12.75">
      <c r="A16" s="9" t="s">
        <v>22</v>
      </c>
      <c r="B16" s="46">
        <f>B8</f>
        <v>4.1</v>
      </c>
      <c r="C16" s="46">
        <f>D8</f>
        <v>4.5</v>
      </c>
      <c r="D16" s="121">
        <f>B16-C16</f>
        <v>-0.40000000000000036</v>
      </c>
      <c r="E16" s="126">
        <f>B16/C16-1</f>
        <v>-0.08888888888888902</v>
      </c>
    </row>
    <row r="17" spans="1:5" ht="12.75">
      <c r="A17" s="9" t="s">
        <v>23</v>
      </c>
      <c r="B17" s="46">
        <f>Ambiente!B26</f>
        <v>277.2</v>
      </c>
      <c r="C17" s="46">
        <f>Ambiente!C26</f>
        <v>274.3</v>
      </c>
      <c r="D17" s="121">
        <f>B17-C17</f>
        <v>2.8999999999999773</v>
      </c>
      <c r="E17" s="126">
        <f>B17/C17-1</f>
        <v>0.01057236602260292</v>
      </c>
    </row>
    <row r="18" spans="1:5" ht="12.75">
      <c r="A18" s="12" t="s">
        <v>24</v>
      </c>
      <c r="B18" s="22">
        <f>+B16/B17</f>
        <v>0.01479076479076479</v>
      </c>
      <c r="C18" s="22">
        <f>+C16/C17</f>
        <v>0.01640539555231498</v>
      </c>
      <c r="D18" s="138" t="s">
        <v>85</v>
      </c>
      <c r="E18" s="13"/>
    </row>
    <row r="20" ht="12.75">
      <c r="C20" s="140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2015-05-11T17:17:38Z</dcterms:modified>
  <cp:category/>
  <cp:version/>
  <cp:contentType/>
  <cp:contentStatus/>
</cp:coreProperties>
</file>